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業務管理担当参事\業務管理担当参事\17長期貸付\2024年度　R6\下期貸付　３月２５日貸付\借入手続通知\ホームページ用\"/>
    </mc:Choice>
  </mc:AlternateContent>
  <xr:revisionPtr revIDLastSave="0" documentId="13_ncr:1_{D89CD768-32AC-42EF-9DFB-B5AB4F50C5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5年償還年次表(3)" sheetId="6" r:id="rId1"/>
  </sheets>
  <definedNames>
    <definedName name="_xlnm.Print_Area" localSheetId="0">'15年償還年次表(3)'!$A$1:$H$49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6" l="1"/>
  <c r="C9" i="6" l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J4" i="6"/>
  <c r="A11" i="6"/>
  <c r="A13" i="6" s="1"/>
  <c r="A15" i="6" s="1"/>
  <c r="A17" i="6" s="1"/>
  <c r="A19" i="6" s="1"/>
  <c r="A21" i="6" s="1"/>
  <c r="A23" i="6" s="1"/>
  <c r="A25" i="6" s="1"/>
  <c r="A27" i="6" s="1"/>
  <c r="A29" i="6" s="1"/>
  <c r="A31" i="6" s="1"/>
  <c r="A33" i="6" s="1"/>
  <c r="A35" i="6" s="1"/>
  <c r="A37" i="6" s="1"/>
  <c r="K4" i="6" l="1"/>
  <c r="L4" i="6" s="1"/>
  <c r="J8" i="6" s="1"/>
  <c r="F9" i="6" s="1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38" i="6" s="1"/>
  <c r="E17" i="6"/>
  <c r="E16" i="6"/>
  <c r="E15" i="6"/>
  <c r="D9" i="6"/>
  <c r="D10" i="6"/>
  <c r="F10" i="6" s="1"/>
  <c r="G10" i="6" s="1"/>
  <c r="D11" i="6"/>
  <c r="F11" i="6" s="1"/>
  <c r="G11" i="6" s="1"/>
  <c r="D12" i="6"/>
  <c r="D13" i="6" s="1"/>
  <c r="E13" i="6"/>
  <c r="E14" i="6"/>
  <c r="I9" i="6" l="1"/>
  <c r="D14" i="6"/>
  <c r="F13" i="6"/>
  <c r="F12" i="6"/>
  <c r="E49" i="6"/>
  <c r="G9" i="6" l="1"/>
  <c r="D15" i="6"/>
  <c r="F14" i="6"/>
  <c r="G14" i="6" s="1"/>
  <c r="F15" i="6"/>
  <c r="G12" i="6"/>
  <c r="I10" i="6"/>
  <c r="G13" i="6"/>
  <c r="I11" i="6" l="1"/>
  <c r="G15" i="6"/>
  <c r="D16" i="6"/>
  <c r="F16" i="6"/>
  <c r="G16" i="6" s="1"/>
  <c r="I12" i="6" l="1"/>
  <c r="D17" i="6"/>
  <c r="F17" i="6"/>
  <c r="G17" i="6" s="1"/>
  <c r="D18" i="6" l="1"/>
  <c r="F18" i="6"/>
  <c r="G18" i="6" s="1"/>
  <c r="I13" i="6" l="1"/>
  <c r="D19" i="6"/>
  <c r="F19" i="6"/>
  <c r="G19" i="6" s="1"/>
  <c r="D20" i="6" l="1"/>
  <c r="F20" i="6"/>
  <c r="G20" i="6" s="1"/>
  <c r="D21" i="6" l="1"/>
  <c r="F21" i="6"/>
  <c r="G21" i="6" s="1"/>
  <c r="I14" i="6"/>
  <c r="D22" i="6" l="1"/>
  <c r="F22" i="6"/>
  <c r="G22" i="6" s="1"/>
  <c r="D23" i="6" l="1"/>
  <c r="F23" i="6"/>
  <c r="G23" i="6" s="1"/>
  <c r="I15" i="6"/>
  <c r="D24" i="6" l="1"/>
  <c r="F24" i="6"/>
  <c r="G24" i="6" s="1"/>
  <c r="D25" i="6" l="1"/>
  <c r="F25" i="6"/>
  <c r="G25" i="6" s="1"/>
  <c r="I16" i="6"/>
  <c r="D26" i="6" l="1"/>
  <c r="F26" i="6"/>
  <c r="G26" i="6" s="1"/>
  <c r="I17" i="6" l="1"/>
  <c r="D27" i="6"/>
  <c r="F27" i="6"/>
  <c r="G27" i="6" s="1"/>
  <c r="D28" i="6" l="1"/>
  <c r="F28" i="6"/>
  <c r="G28" i="6" s="1"/>
  <c r="I18" i="6" l="1"/>
  <c r="D29" i="6"/>
  <c r="F29" i="6"/>
  <c r="G29" i="6" s="1"/>
  <c r="D30" i="6" l="1"/>
  <c r="F30" i="6"/>
  <c r="G30" i="6" s="1"/>
  <c r="I19" i="6" l="1"/>
  <c r="D31" i="6"/>
  <c r="F31" i="6"/>
  <c r="G31" i="6" s="1"/>
  <c r="D32" i="6" l="1"/>
  <c r="F32" i="6"/>
  <c r="G32" i="6" s="1"/>
  <c r="I20" i="6" l="1"/>
  <c r="D33" i="6"/>
  <c r="F33" i="6"/>
  <c r="G33" i="6" s="1"/>
  <c r="D34" i="6" l="1"/>
  <c r="F34" i="6"/>
  <c r="G34" i="6" s="1"/>
  <c r="I21" i="6" l="1"/>
  <c r="D35" i="6"/>
  <c r="F35" i="6"/>
  <c r="G35" i="6" s="1"/>
  <c r="D36" i="6" l="1"/>
  <c r="F36" i="6"/>
  <c r="G36" i="6" s="1"/>
  <c r="I22" i="6" l="1"/>
  <c r="D37" i="6"/>
  <c r="F37" i="6"/>
  <c r="G37" i="6" s="1"/>
  <c r="D38" i="6" l="1"/>
  <c r="F38" i="6"/>
  <c r="G38" i="6" s="1"/>
  <c r="I23" i="6" l="1"/>
  <c r="I24" i="6" s="1"/>
  <c r="F49" i="6" l="1"/>
  <c r="G49" i="6" s="1"/>
</calcChain>
</file>

<file path=xl/sharedStrings.xml><?xml version="1.0" encoding="utf-8"?>
<sst xmlns="http://schemas.openxmlformats.org/spreadsheetml/2006/main" count="36" uniqueCount="22">
  <si>
    <t>事業名</t>
    <rPh sb="0" eb="2">
      <t>ジギョウ</t>
    </rPh>
    <rPh sb="2" eb="3">
      <t>メイ</t>
    </rPh>
    <phoneticPr fontId="4"/>
  </si>
  <si>
    <t>　貸付番号</t>
    <rPh sb="1" eb="3">
      <t>カシツケ</t>
    </rPh>
    <rPh sb="3" eb="5">
      <t>バンゴウ</t>
    </rPh>
    <phoneticPr fontId="5"/>
  </si>
  <si>
    <t>貸付額</t>
    <rPh sb="0" eb="3">
      <t>カシツケガク</t>
    </rPh>
    <phoneticPr fontId="4"/>
  </si>
  <si>
    <t>円</t>
    <rPh sb="0" eb="1">
      <t>エン</t>
    </rPh>
    <phoneticPr fontId="4"/>
  </si>
  <si>
    <t>貸付年月日</t>
  </si>
  <si>
    <t>　団　体　名</t>
    <rPh sb="1" eb="2">
      <t>ダン</t>
    </rPh>
    <rPh sb="3" eb="4">
      <t>カラダ</t>
    </rPh>
    <rPh sb="5" eb="6">
      <t>メイ</t>
    </rPh>
    <phoneticPr fontId="4"/>
  </si>
  <si>
    <t>貸付利率</t>
  </si>
  <si>
    <t>未償還元金</t>
    <phoneticPr fontId="4"/>
  </si>
  <si>
    <t>元利償還金</t>
    <rPh sb="0" eb="2">
      <t>ガンリ</t>
    </rPh>
    <rPh sb="2" eb="5">
      <t>ショウカンキン</t>
    </rPh>
    <phoneticPr fontId="4"/>
  </si>
  <si>
    <t>(円)</t>
    <rPh sb="1" eb="2">
      <t>エン</t>
    </rPh>
    <phoneticPr fontId="4"/>
  </si>
  <si>
    <t>元　　金　　(円)</t>
    <rPh sb="0" eb="1">
      <t>モト</t>
    </rPh>
    <rPh sb="3" eb="4">
      <t>キン</t>
    </rPh>
    <rPh sb="7" eb="8">
      <t>エン</t>
    </rPh>
    <phoneticPr fontId="4"/>
  </si>
  <si>
    <t>利　　子　　(円)</t>
    <rPh sb="3" eb="4">
      <t>シ</t>
    </rPh>
    <rPh sb="7" eb="8">
      <t>エン</t>
    </rPh>
    <phoneticPr fontId="4"/>
  </si>
  <si>
    <t>計　　　　(円)</t>
    <rPh sb="6" eb="7">
      <t>エン</t>
    </rPh>
    <phoneticPr fontId="4"/>
  </si>
  <si>
    <t>固定</t>
    <rPh sb="0" eb="2">
      <t>コテイ</t>
    </rPh>
    <phoneticPr fontId="4"/>
  </si>
  <si>
    <t>　　　償　　還　　年　　次　　表</t>
    <phoneticPr fontId="4"/>
  </si>
  <si>
    <t>年　　　　度</t>
    <phoneticPr fontId="4"/>
  </si>
  <si>
    <t>支払期日</t>
    <phoneticPr fontId="4"/>
  </si>
  <si>
    <t>期間日数</t>
    <rPh sb="0" eb="2">
      <t>キカン</t>
    </rPh>
    <rPh sb="2" eb="4">
      <t>ニッスウ</t>
    </rPh>
    <phoneticPr fontId="3"/>
  </si>
  <si>
    <t>％</t>
    <phoneticPr fontId="5"/>
  </si>
  <si>
    <t>年度</t>
    <rPh sb="0" eb="1">
      <t>ネンド</t>
    </rPh>
    <phoneticPr fontId="5"/>
  </si>
  <si>
    <t>合　　　　計</t>
    <phoneticPr fontId="5"/>
  </si>
  <si>
    <t>償還期限　１５年
据置期間　３年</t>
    <rPh sb="0" eb="2">
      <t>キゲン</t>
    </rPh>
    <rPh sb="7" eb="8">
      <t>ネン</t>
    </rPh>
    <rPh sb="9" eb="11">
      <t>スエオキ</t>
    </rPh>
    <rPh sb="10" eb="12">
      <t>キカン</t>
    </rPh>
    <rPh sb="14" eb="15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</si>
</sst>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[$-F800]dddd\,\ mmmm\ dd\,\ yyyy"/>
    <numFmt numFmtId="178" formatCode="0.00_ "/>
  </numFmts>
  <fonts count="15"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20"/>
      <name val="明朝"/>
      <family val="1"/>
      <charset val="128"/>
    </font>
    <font>
      <sz val="6"/>
      <name val="メイリオ"/>
      <family val="2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2"/>
      <name val="明朝"/>
      <family val="1"/>
      <charset val="128"/>
    </font>
    <font>
      <sz val="12"/>
      <color theme="2" tint="-0.499984740745262"/>
      <name val="メイリオ"/>
      <family val="3"/>
      <charset val="128"/>
    </font>
    <font>
      <sz val="11"/>
      <name val="BIZ UD明朝 Medium"/>
      <family val="1"/>
      <charset val="128"/>
    </font>
    <font>
      <sz val="12"/>
      <name val="BIZ UDP明朝 Medium"/>
      <family val="1"/>
      <charset val="128"/>
    </font>
    <font>
      <sz val="12"/>
      <color rgb="FFFF0000"/>
      <name val="BIZ UD明朝 Medium"/>
      <family val="1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1" fillId="0" borderId="0" xfId="2"/>
    <xf numFmtId="0" fontId="2" fillId="0" borderId="0" xfId="2" applyFont="1" applyAlignment="1">
      <alignment horizontal="center"/>
    </xf>
    <xf numFmtId="0" fontId="1" fillId="0" borderId="1" xfId="2" applyBorder="1" applyAlignment="1">
      <alignment horizontal="distributed" indent="1"/>
    </xf>
    <xf numFmtId="0" fontId="1" fillId="0" borderId="1" xfId="2" applyBorder="1"/>
    <xf numFmtId="0" fontId="2" fillId="0" borderId="1" xfId="2" quotePrefix="1" applyFont="1" applyBorder="1" applyAlignment="1">
      <alignment horizontal="left"/>
    </xf>
    <xf numFmtId="0" fontId="1" fillId="0" borderId="1" xfId="2" applyBorder="1" applyAlignment="1">
      <alignment horizontal="distributed" vertical="center" indent="1"/>
    </xf>
    <xf numFmtId="176" fontId="1" fillId="0" borderId="0" xfId="2" applyNumberFormat="1"/>
    <xf numFmtId="0" fontId="1" fillId="0" borderId="2" xfId="2" quotePrefix="1" applyBorder="1" applyAlignment="1">
      <alignment horizontal="distributed" vertical="center" indent="1"/>
    </xf>
    <xf numFmtId="0" fontId="1" fillId="0" borderId="0" xfId="2" quotePrefix="1" applyAlignment="1">
      <alignment horizontal="distributed" vertical="center"/>
    </xf>
    <xf numFmtId="0" fontId="1" fillId="0" borderId="3" xfId="2" applyBorder="1" applyAlignment="1">
      <alignment horizontal="right"/>
    </xf>
    <xf numFmtId="10" fontId="1" fillId="0" borderId="0" xfId="2" quotePrefix="1" applyNumberFormat="1" applyAlignment="1">
      <alignment horizontal="distributed" vertical="center"/>
    </xf>
    <xf numFmtId="0" fontId="1" fillId="0" borderId="0" xfId="2" quotePrefix="1" applyAlignment="1">
      <alignment horizontal="center" vertical="center"/>
    </xf>
    <xf numFmtId="0" fontId="1" fillId="0" borderId="3" xfId="2" applyBorder="1"/>
    <xf numFmtId="38" fontId="1" fillId="0" borderId="0" xfId="1" applyFont="1" applyBorder="1" applyAlignment="1">
      <alignment vertical="center"/>
    </xf>
    <xf numFmtId="38" fontId="1" fillId="0" borderId="0" xfId="2" applyNumberFormat="1"/>
    <xf numFmtId="0" fontId="7" fillId="0" borderId="0" xfId="2" applyFont="1"/>
    <xf numFmtId="0" fontId="1" fillId="0" borderId="0" xfId="2" applyAlignment="1">
      <alignment horizontal="center"/>
    </xf>
    <xf numFmtId="176" fontId="1" fillId="0" borderId="0" xfId="2" applyNumberFormat="1" applyAlignment="1">
      <alignment horizontal="center"/>
    </xf>
    <xf numFmtId="0" fontId="8" fillId="0" borderId="1" xfId="2" applyFont="1" applyBorder="1"/>
    <xf numFmtId="178" fontId="8" fillId="0" borderId="2" xfId="2" applyNumberFormat="1" applyFont="1" applyBorder="1" applyAlignment="1">
      <alignment vertical="center"/>
    </xf>
    <xf numFmtId="10" fontId="8" fillId="0" borderId="2" xfId="2" applyNumberFormat="1" applyFont="1" applyBorder="1" applyAlignment="1">
      <alignment vertical="center"/>
    </xf>
    <xf numFmtId="0" fontId="10" fillId="0" borderId="4" xfId="2" quotePrefix="1" applyFont="1" applyBorder="1" applyAlignment="1">
      <alignment horizontal="distributed" wrapText="1" indent="1"/>
    </xf>
    <xf numFmtId="0" fontId="10" fillId="0" borderId="8" xfId="2" applyFont="1" applyBorder="1" applyAlignment="1">
      <alignment horizontal="right" vertical="center"/>
    </xf>
    <xf numFmtId="0" fontId="10" fillId="0" borderId="9" xfId="2" quotePrefix="1" applyFont="1" applyBorder="1" applyAlignment="1">
      <alignment horizontal="right" vertical="center"/>
    </xf>
    <xf numFmtId="0" fontId="10" fillId="0" borderId="10" xfId="2" quotePrefix="1" applyFont="1" applyBorder="1" applyAlignment="1">
      <alignment horizontal="right" vertical="center"/>
    </xf>
    <xf numFmtId="31" fontId="10" fillId="0" borderId="11" xfId="2" quotePrefix="1" applyNumberFormat="1" applyFont="1" applyBorder="1" applyAlignment="1">
      <alignment horizontal="center" vertical="center"/>
    </xf>
    <xf numFmtId="177" fontId="10" fillId="0" borderId="9" xfId="2" quotePrefix="1" applyNumberFormat="1" applyFont="1" applyBorder="1" applyAlignment="1">
      <alignment horizontal="center" vertical="center"/>
    </xf>
    <xf numFmtId="31" fontId="10" fillId="0" borderId="9" xfId="2" quotePrefix="1" applyNumberFormat="1" applyFont="1" applyBorder="1" applyAlignment="1">
      <alignment horizontal="center" vertical="center"/>
    </xf>
    <xf numFmtId="31" fontId="10" fillId="0" borderId="17" xfId="2" quotePrefix="1" applyNumberFormat="1" applyFont="1" applyBorder="1" applyAlignment="1">
      <alignment horizontal="center" vertical="center"/>
    </xf>
    <xf numFmtId="31" fontId="10" fillId="0" borderId="19" xfId="2" quotePrefix="1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shrinkToFit="1"/>
    </xf>
    <xf numFmtId="38" fontId="13" fillId="0" borderId="11" xfId="1" applyFont="1" applyBorder="1" applyAlignment="1">
      <alignment vertical="center"/>
    </xf>
    <xf numFmtId="38" fontId="13" fillId="0" borderId="12" xfId="1" applyFont="1" applyBorder="1" applyAlignment="1">
      <alignment vertical="center"/>
    </xf>
    <xf numFmtId="38" fontId="13" fillId="0" borderId="13" xfId="1" applyFont="1" applyBorder="1" applyAlignment="1">
      <alignment vertical="center"/>
    </xf>
    <xf numFmtId="38" fontId="13" fillId="0" borderId="14" xfId="1" applyFont="1" applyBorder="1" applyAlignment="1">
      <alignment vertical="center"/>
    </xf>
    <xf numFmtId="38" fontId="13" fillId="0" borderId="8" xfId="1" applyFont="1" applyBorder="1" applyAlignment="1">
      <alignment vertical="center"/>
    </xf>
    <xf numFmtId="38" fontId="13" fillId="0" borderId="9" xfId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38" fontId="13" fillId="0" borderId="17" xfId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8" fontId="13" fillId="0" borderId="19" xfId="1" applyFont="1" applyBorder="1" applyAlignment="1">
      <alignment vertical="center"/>
    </xf>
    <xf numFmtId="38" fontId="13" fillId="0" borderId="20" xfId="1" applyFont="1" applyBorder="1" applyAlignment="1">
      <alignment vertical="center"/>
    </xf>
    <xf numFmtId="38" fontId="13" fillId="0" borderId="21" xfId="1" applyFont="1" applyBorder="1" applyAlignment="1">
      <alignment vertical="center"/>
    </xf>
    <xf numFmtId="38" fontId="13" fillId="0" borderId="15" xfId="1" applyFont="1" applyBorder="1" applyAlignment="1">
      <alignment vertical="center"/>
    </xf>
    <xf numFmtId="38" fontId="13" fillId="0" borderId="16" xfId="1" applyFont="1" applyBorder="1" applyAlignment="1">
      <alignment vertical="center"/>
    </xf>
    <xf numFmtId="3" fontId="14" fillId="0" borderId="1" xfId="2" quotePrefix="1" applyNumberFormat="1" applyFont="1" applyBorder="1" applyAlignment="1">
      <alignment horizontal="right" vertical="center"/>
    </xf>
    <xf numFmtId="0" fontId="11" fillId="0" borderId="26" xfId="2" quotePrefix="1" applyFont="1" applyBorder="1" applyAlignment="1">
      <alignment horizontal="right" vertical="center"/>
    </xf>
    <xf numFmtId="0" fontId="11" fillId="0" borderId="25" xfId="2" quotePrefix="1" applyFont="1" applyBorder="1" applyAlignment="1">
      <alignment horizontal="right" vertical="center"/>
    </xf>
    <xf numFmtId="0" fontId="10" fillId="0" borderId="27" xfId="2" quotePrefix="1" applyFont="1" applyBorder="1" applyAlignment="1">
      <alignment horizontal="left" vertical="center"/>
    </xf>
    <xf numFmtId="0" fontId="10" fillId="0" borderId="23" xfId="2" quotePrefix="1" applyFont="1" applyBorder="1" applyAlignment="1">
      <alignment horizontal="left" vertical="center"/>
    </xf>
    <xf numFmtId="0" fontId="11" fillId="0" borderId="28" xfId="2" quotePrefix="1" applyFont="1" applyBorder="1" applyAlignment="1">
      <alignment horizontal="right" vertical="center"/>
    </xf>
    <xf numFmtId="0" fontId="10" fillId="0" borderId="29" xfId="2" quotePrefix="1" applyFont="1" applyBorder="1" applyAlignment="1">
      <alignment horizontal="left" vertical="center"/>
    </xf>
    <xf numFmtId="0" fontId="10" fillId="0" borderId="30" xfId="2" quotePrefix="1" applyFont="1" applyBorder="1" applyAlignment="1">
      <alignment horizontal="center" vertical="center"/>
    </xf>
    <xf numFmtId="0" fontId="10" fillId="0" borderId="31" xfId="2" quotePrefix="1" applyFont="1" applyBorder="1" applyAlignment="1">
      <alignment horizontal="center" vertical="center"/>
    </xf>
    <xf numFmtId="0" fontId="10" fillId="0" borderId="32" xfId="2" quotePrefix="1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9" fillId="0" borderId="0" xfId="2" quotePrefix="1" applyFont="1" applyAlignment="1">
      <alignment horizontal="center" vertical="center" wrapText="1"/>
    </xf>
    <xf numFmtId="31" fontId="12" fillId="0" borderId="2" xfId="2" applyNumberFormat="1" applyFont="1" applyBorder="1" applyAlignment="1">
      <alignment horizontal="center" vertical="center"/>
    </xf>
    <xf numFmtId="31" fontId="12" fillId="0" borderId="2" xfId="2" quotePrefix="1" applyNumberFormat="1" applyFont="1" applyBorder="1" applyAlignment="1">
      <alignment horizontal="center" vertical="center"/>
    </xf>
    <xf numFmtId="0" fontId="10" fillId="0" borderId="24" xfId="2" quotePrefix="1" applyFont="1" applyBorder="1" applyAlignment="1">
      <alignment horizontal="center" vertical="center"/>
    </xf>
    <xf numFmtId="0" fontId="10" fillId="0" borderId="22" xfId="2" quotePrefix="1" applyFont="1" applyBorder="1" applyAlignment="1">
      <alignment horizontal="center" vertical="center"/>
    </xf>
    <xf numFmtId="0" fontId="10" fillId="0" borderId="25" xfId="2" quotePrefix="1" applyFont="1" applyBorder="1" applyAlignment="1">
      <alignment horizontal="center" vertical="center"/>
    </xf>
    <xf numFmtId="0" fontId="10" fillId="0" borderId="23" xfId="2" quotePrefix="1" applyFont="1" applyBorder="1" applyAlignment="1">
      <alignment horizontal="center" vertical="center"/>
    </xf>
    <xf numFmtId="0" fontId="10" fillId="0" borderId="4" xfId="2" applyFont="1" applyBorder="1" applyAlignment="1">
      <alignment horizontal="distributed" vertical="center" indent="1"/>
    </xf>
    <xf numFmtId="0" fontId="10" fillId="0" borderId="8" xfId="2" applyFont="1" applyBorder="1" applyAlignment="1">
      <alignment horizontal="distributed" vertical="center" indent="1"/>
    </xf>
    <xf numFmtId="0" fontId="10" fillId="0" borderId="5" xfId="2" applyFont="1" applyBorder="1" applyAlignment="1">
      <alignment horizontal="distributed" vertical="center" indent="5"/>
    </xf>
    <xf numFmtId="0" fontId="10" fillId="0" borderId="6" xfId="2" applyFont="1" applyBorder="1" applyAlignment="1">
      <alignment horizontal="distributed" vertical="center" indent="5"/>
    </xf>
    <xf numFmtId="0" fontId="10" fillId="0" borderId="7" xfId="2" applyFont="1" applyBorder="1" applyAlignment="1">
      <alignment horizontal="distributed" vertical="center" indent="5"/>
    </xf>
  </cellXfs>
  <cellStyles count="3">
    <cellStyle name="桁区切り" xfId="1" builtinId="6"/>
    <cellStyle name="標準" xfId="0" builtinId="0"/>
    <cellStyle name="標準_償還年次表（シュミレーション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49"/>
  <sheetViews>
    <sheetView tabSelected="1" zoomScaleNormal="100" zoomScaleSheetLayoutView="70" workbookViewId="0">
      <selection activeCell="G4" sqref="G4:H4"/>
    </sheetView>
  </sheetViews>
  <sheetFormatPr defaultRowHeight="13.5"/>
  <cols>
    <col min="1" max="1" width="10.625" style="1" customWidth="1"/>
    <col min="2" max="2" width="7.625" style="1" customWidth="1"/>
    <col min="3" max="7" width="17.625" style="1" customWidth="1"/>
    <col min="8" max="8" width="3.625" style="1" customWidth="1"/>
    <col min="9" max="9" width="21.25" style="1" customWidth="1"/>
    <col min="10" max="10" width="15.875" style="1" customWidth="1"/>
    <col min="11" max="11" width="16" style="1" customWidth="1"/>
    <col min="12" max="15" width="16.625" style="1" customWidth="1"/>
    <col min="16" max="16" width="1.75" style="1" customWidth="1"/>
    <col min="17" max="20" width="16.625" style="1" customWidth="1"/>
    <col min="21" max="21" width="1.75" style="1" customWidth="1"/>
    <col min="22" max="25" width="16.625" style="1" customWidth="1"/>
    <col min="26" max="26" width="1.625" style="1" customWidth="1"/>
    <col min="27" max="16384" width="9" style="1"/>
  </cols>
  <sheetData>
    <row r="1" spans="1:12" ht="30" customHeight="1">
      <c r="A1" s="56" t="s">
        <v>14</v>
      </c>
      <c r="B1" s="56"/>
      <c r="C1" s="56"/>
      <c r="D1" s="56"/>
      <c r="E1" s="56"/>
      <c r="F1" s="56"/>
      <c r="G1" s="56"/>
    </row>
    <row r="2" spans="1:12" ht="20.100000000000001" customHeight="1">
      <c r="A2" s="2"/>
      <c r="B2" s="2"/>
      <c r="C2" s="2"/>
      <c r="D2" s="57" t="s">
        <v>21</v>
      </c>
      <c r="E2" s="57"/>
      <c r="F2" s="3" t="s">
        <v>0</v>
      </c>
      <c r="G2" s="31"/>
      <c r="H2" s="4"/>
    </row>
    <row r="3" spans="1:12" ht="20.100000000000001" customHeight="1">
      <c r="A3" s="4" t="s">
        <v>1</v>
      </c>
      <c r="B3" s="4"/>
      <c r="C3" s="5"/>
      <c r="D3" s="57"/>
      <c r="E3" s="57"/>
      <c r="F3" s="6" t="s">
        <v>2</v>
      </c>
      <c r="G3" s="46">
        <v>10000000</v>
      </c>
      <c r="H3" s="19" t="s">
        <v>3</v>
      </c>
      <c r="L3" s="17" t="s">
        <v>17</v>
      </c>
    </row>
    <row r="4" spans="1:12" ht="20.100000000000001" customHeight="1">
      <c r="F4" s="6" t="s">
        <v>4</v>
      </c>
      <c r="G4" s="58">
        <v>45741</v>
      </c>
      <c r="H4" s="59"/>
      <c r="J4" s="18">
        <f>+G4</f>
        <v>45741</v>
      </c>
      <c r="K4" s="18">
        <f>+C9</f>
        <v>45924</v>
      </c>
      <c r="L4" s="17">
        <f>DATEDIF(J4,K4,"D")</f>
        <v>183</v>
      </c>
    </row>
    <row r="5" spans="1:12" ht="20.100000000000001" customHeight="1">
      <c r="A5" s="4" t="s">
        <v>5</v>
      </c>
      <c r="B5" s="4"/>
      <c r="C5" s="4"/>
      <c r="D5" s="4"/>
      <c r="F5" s="8" t="s">
        <v>6</v>
      </c>
      <c r="G5" s="20">
        <v>3</v>
      </c>
      <c r="H5" s="21" t="s">
        <v>18</v>
      </c>
      <c r="I5" s="1">
        <f>+G5/100</f>
        <v>0.03</v>
      </c>
      <c r="J5" s="7"/>
      <c r="K5" s="7"/>
    </row>
    <row r="6" spans="1:12" ht="20.100000000000001" customHeight="1" thickBot="1">
      <c r="E6" s="9"/>
      <c r="F6" s="10"/>
      <c r="G6" s="11"/>
      <c r="H6" s="11"/>
    </row>
    <row r="7" spans="1:12" ht="20.100000000000001" customHeight="1">
      <c r="A7" s="60" t="s">
        <v>15</v>
      </c>
      <c r="B7" s="61"/>
      <c r="C7" s="64" t="s">
        <v>16</v>
      </c>
      <c r="D7" s="22" t="s">
        <v>7</v>
      </c>
      <c r="E7" s="66" t="s">
        <v>8</v>
      </c>
      <c r="F7" s="67"/>
      <c r="G7" s="68"/>
    </row>
    <row r="8" spans="1:12" ht="20.100000000000001" customHeight="1" thickBot="1">
      <c r="A8" s="62"/>
      <c r="B8" s="63"/>
      <c r="C8" s="65"/>
      <c r="D8" s="23" t="s">
        <v>9</v>
      </c>
      <c r="E8" s="24" t="s">
        <v>10</v>
      </c>
      <c r="F8" s="24" t="s">
        <v>11</v>
      </c>
      <c r="G8" s="25" t="s">
        <v>12</v>
      </c>
      <c r="H8" s="12"/>
      <c r="J8" s="13">
        <f>+L4</f>
        <v>183</v>
      </c>
    </row>
    <row r="9" spans="1:12" ht="20.100000000000001" customHeight="1">
      <c r="A9" s="47">
        <v>2025</v>
      </c>
      <c r="B9" s="49" t="s">
        <v>19</v>
      </c>
      <c r="C9" s="26">
        <f>DATE(YEAR(G4),MONTH(G4)+6,DAY(24))</f>
        <v>45924</v>
      </c>
      <c r="D9" s="32">
        <f>G3</f>
        <v>10000000</v>
      </c>
      <c r="E9" s="33">
        <v>0</v>
      </c>
      <c r="F9" s="32">
        <f>ROUNDDOWN(G3*$I$5/2*J8/J9,0)</f>
        <v>149184</v>
      </c>
      <c r="G9" s="34">
        <f t="shared" ref="G9:G38" si="0">E9+F9</f>
        <v>149184</v>
      </c>
      <c r="H9" s="14"/>
      <c r="I9" s="15">
        <f>F9+F10</f>
        <v>299184</v>
      </c>
      <c r="J9" s="16">
        <v>184</v>
      </c>
      <c r="K9" s="1" t="s">
        <v>13</v>
      </c>
    </row>
    <row r="10" spans="1:12" ht="20.100000000000001" customHeight="1">
      <c r="A10" s="48"/>
      <c r="B10" s="50"/>
      <c r="C10" s="27">
        <f t="shared" ref="C10:C38" si="1">EDATE(C9,6)</f>
        <v>46105</v>
      </c>
      <c r="D10" s="35">
        <f>G3</f>
        <v>10000000</v>
      </c>
      <c r="E10" s="36">
        <v>0</v>
      </c>
      <c r="F10" s="37">
        <f>ROUNDDOWN(D10*$I$5/2,0)</f>
        <v>150000</v>
      </c>
      <c r="G10" s="38">
        <f t="shared" si="0"/>
        <v>150000</v>
      </c>
      <c r="H10" s="14"/>
      <c r="I10" s="15">
        <f>F11+F12</f>
        <v>300000</v>
      </c>
    </row>
    <row r="11" spans="1:12" ht="20.100000000000001" customHeight="1">
      <c r="A11" s="47">
        <f>+A9+1</f>
        <v>2026</v>
      </c>
      <c r="B11" s="49" t="s">
        <v>19</v>
      </c>
      <c r="C11" s="26">
        <f t="shared" si="1"/>
        <v>46289</v>
      </c>
      <c r="D11" s="32">
        <f>G3</f>
        <v>10000000</v>
      </c>
      <c r="E11" s="33">
        <v>0</v>
      </c>
      <c r="F11" s="33">
        <f>ROUNDDOWN(D11*$I$5/2,0)</f>
        <v>150000</v>
      </c>
      <c r="G11" s="34">
        <f t="shared" si="0"/>
        <v>150000</v>
      </c>
      <c r="H11" s="14"/>
      <c r="I11" s="15">
        <f>F13+F14</f>
        <v>300000</v>
      </c>
    </row>
    <row r="12" spans="1:12" ht="20.100000000000001" customHeight="1">
      <c r="A12" s="48"/>
      <c r="B12" s="50"/>
      <c r="C12" s="28">
        <f t="shared" si="1"/>
        <v>46470</v>
      </c>
      <c r="D12" s="37">
        <f>G3</f>
        <v>10000000</v>
      </c>
      <c r="E12" s="36">
        <v>0</v>
      </c>
      <c r="F12" s="35">
        <f>ROUNDDOWN(D12*$I$5/2,0)</f>
        <v>150000</v>
      </c>
      <c r="G12" s="38">
        <f t="shared" si="0"/>
        <v>150000</v>
      </c>
      <c r="H12" s="14"/>
      <c r="I12" s="15">
        <f>F15+F16</f>
        <v>293750</v>
      </c>
    </row>
    <row r="13" spans="1:12" ht="20.100000000000001" customHeight="1">
      <c r="A13" s="47">
        <f t="shared" ref="A13" si="2">+A11+1</f>
        <v>2027</v>
      </c>
      <c r="B13" s="49" t="s">
        <v>19</v>
      </c>
      <c r="C13" s="26">
        <f t="shared" si="1"/>
        <v>46654</v>
      </c>
      <c r="D13" s="32">
        <f>D12-E13</f>
        <v>10000000</v>
      </c>
      <c r="E13" s="33">
        <f>$I$5/((15-3)*2)*0</f>
        <v>0</v>
      </c>
      <c r="F13" s="33">
        <f>ROUNDDOWN(D13*$I$5/2,0)</f>
        <v>150000</v>
      </c>
      <c r="G13" s="34">
        <f t="shared" si="0"/>
        <v>150000</v>
      </c>
      <c r="H13" s="14"/>
      <c r="I13" s="15">
        <f>F17+F18</f>
        <v>268750</v>
      </c>
    </row>
    <row r="14" spans="1:12" ht="20.100000000000001" customHeight="1">
      <c r="A14" s="48"/>
      <c r="B14" s="50"/>
      <c r="C14" s="28">
        <f t="shared" si="1"/>
        <v>46836</v>
      </c>
      <c r="D14" s="37">
        <f t="shared" ref="D14:D38" si="3">D13-E14</f>
        <v>10000000</v>
      </c>
      <c r="E14" s="36">
        <f>$I$5/((15-3)*2)*0</f>
        <v>0</v>
      </c>
      <c r="F14" s="35">
        <f>ROUNDDOWN(D14*$I$5/2,0)</f>
        <v>150000</v>
      </c>
      <c r="G14" s="38">
        <f t="shared" si="0"/>
        <v>150000</v>
      </c>
      <c r="H14" s="14"/>
      <c r="I14" s="15">
        <f>F19+F20</f>
        <v>243750</v>
      </c>
    </row>
    <row r="15" spans="1:12" ht="20.100000000000001" customHeight="1">
      <c r="A15" s="47">
        <f t="shared" ref="A15" si="4">+A13+1</f>
        <v>2028</v>
      </c>
      <c r="B15" s="49" t="s">
        <v>19</v>
      </c>
      <c r="C15" s="26">
        <f t="shared" si="1"/>
        <v>47020</v>
      </c>
      <c r="D15" s="32">
        <f t="shared" si="3"/>
        <v>9583334</v>
      </c>
      <c r="E15" s="32">
        <f>ROUNDDOWN($G$3/((15-3)*2),0)</f>
        <v>416666</v>
      </c>
      <c r="F15" s="33">
        <f t="shared" ref="F15:F38" si="5">ROUNDDOWN(D14*$I$5/2,0)</f>
        <v>150000</v>
      </c>
      <c r="G15" s="34">
        <f>E15+F15</f>
        <v>566666</v>
      </c>
      <c r="H15" s="14"/>
      <c r="I15" s="15">
        <f>F21+F22</f>
        <v>218750</v>
      </c>
    </row>
    <row r="16" spans="1:12" ht="20.100000000000001" customHeight="1">
      <c r="A16" s="48"/>
      <c r="B16" s="50"/>
      <c r="C16" s="28">
        <f t="shared" si="1"/>
        <v>47201</v>
      </c>
      <c r="D16" s="37">
        <f>D15-E16</f>
        <v>9166668</v>
      </c>
      <c r="E16" s="35">
        <f t="shared" ref="E16:E37" si="6">ROUNDDOWN($G$3/((15-3)*2),0)</f>
        <v>416666</v>
      </c>
      <c r="F16" s="35">
        <f t="shared" si="5"/>
        <v>143750</v>
      </c>
      <c r="G16" s="38">
        <f t="shared" si="0"/>
        <v>560416</v>
      </c>
      <c r="H16" s="14"/>
      <c r="I16" s="15">
        <f>F23+F24</f>
        <v>193750</v>
      </c>
    </row>
    <row r="17" spans="1:9" ht="20.100000000000001" customHeight="1">
      <c r="A17" s="47">
        <f t="shared" ref="A17" si="7">+A15+1</f>
        <v>2029</v>
      </c>
      <c r="B17" s="49" t="s">
        <v>19</v>
      </c>
      <c r="C17" s="26">
        <f t="shared" si="1"/>
        <v>47385</v>
      </c>
      <c r="D17" s="32">
        <f t="shared" si="3"/>
        <v>8750002</v>
      </c>
      <c r="E17" s="32">
        <f t="shared" si="6"/>
        <v>416666</v>
      </c>
      <c r="F17" s="33">
        <f t="shared" si="5"/>
        <v>137500</v>
      </c>
      <c r="G17" s="34">
        <f t="shared" si="0"/>
        <v>554166</v>
      </c>
      <c r="H17" s="14"/>
      <c r="I17" s="15">
        <f>F25+F26</f>
        <v>168750</v>
      </c>
    </row>
    <row r="18" spans="1:9" ht="20.100000000000001" customHeight="1">
      <c r="A18" s="48"/>
      <c r="B18" s="50"/>
      <c r="C18" s="28">
        <f t="shared" si="1"/>
        <v>47566</v>
      </c>
      <c r="D18" s="37">
        <f t="shared" si="3"/>
        <v>8333336</v>
      </c>
      <c r="E18" s="35">
        <f t="shared" si="6"/>
        <v>416666</v>
      </c>
      <c r="F18" s="35">
        <f t="shared" si="5"/>
        <v>131250</v>
      </c>
      <c r="G18" s="38">
        <f t="shared" si="0"/>
        <v>547916</v>
      </c>
      <c r="H18" s="14"/>
      <c r="I18" s="15">
        <f>F27+F28</f>
        <v>143750</v>
      </c>
    </row>
    <row r="19" spans="1:9" ht="20.100000000000001" customHeight="1">
      <c r="A19" s="47">
        <f t="shared" ref="A19" si="8">+A17+1</f>
        <v>2030</v>
      </c>
      <c r="B19" s="49" t="s">
        <v>19</v>
      </c>
      <c r="C19" s="26">
        <f t="shared" si="1"/>
        <v>47750</v>
      </c>
      <c r="D19" s="32">
        <f t="shared" si="3"/>
        <v>7916670</v>
      </c>
      <c r="E19" s="32">
        <f t="shared" si="6"/>
        <v>416666</v>
      </c>
      <c r="F19" s="33">
        <f t="shared" si="5"/>
        <v>125000</v>
      </c>
      <c r="G19" s="34">
        <f t="shared" si="0"/>
        <v>541666</v>
      </c>
      <c r="H19" s="14"/>
      <c r="I19" s="15">
        <f>F29+F30</f>
        <v>118750</v>
      </c>
    </row>
    <row r="20" spans="1:9" ht="20.100000000000001" customHeight="1">
      <c r="A20" s="48"/>
      <c r="B20" s="50"/>
      <c r="C20" s="28">
        <f t="shared" si="1"/>
        <v>47931</v>
      </c>
      <c r="D20" s="37">
        <f t="shared" si="3"/>
        <v>7500004</v>
      </c>
      <c r="E20" s="35">
        <f t="shared" si="6"/>
        <v>416666</v>
      </c>
      <c r="F20" s="35">
        <f t="shared" si="5"/>
        <v>118750</v>
      </c>
      <c r="G20" s="38">
        <f t="shared" si="0"/>
        <v>535416</v>
      </c>
      <c r="H20" s="14"/>
      <c r="I20" s="15">
        <f>F31+F32</f>
        <v>93750</v>
      </c>
    </row>
    <row r="21" spans="1:9" ht="20.100000000000001" customHeight="1">
      <c r="A21" s="47">
        <f t="shared" ref="A21" si="9">+A19+1</f>
        <v>2031</v>
      </c>
      <c r="B21" s="49" t="s">
        <v>19</v>
      </c>
      <c r="C21" s="26">
        <f t="shared" si="1"/>
        <v>48115</v>
      </c>
      <c r="D21" s="32">
        <f t="shared" si="3"/>
        <v>7083338</v>
      </c>
      <c r="E21" s="32">
        <f t="shared" si="6"/>
        <v>416666</v>
      </c>
      <c r="F21" s="33">
        <f t="shared" si="5"/>
        <v>112500</v>
      </c>
      <c r="G21" s="34">
        <f t="shared" si="0"/>
        <v>529166</v>
      </c>
      <c r="H21" s="14"/>
      <c r="I21" s="15">
        <f>F33+F34</f>
        <v>68750</v>
      </c>
    </row>
    <row r="22" spans="1:9" ht="20.100000000000001" customHeight="1">
      <c r="A22" s="48"/>
      <c r="B22" s="50"/>
      <c r="C22" s="28">
        <f t="shared" si="1"/>
        <v>48297</v>
      </c>
      <c r="D22" s="37">
        <f t="shared" si="3"/>
        <v>6666672</v>
      </c>
      <c r="E22" s="35">
        <f t="shared" si="6"/>
        <v>416666</v>
      </c>
      <c r="F22" s="35">
        <f t="shared" si="5"/>
        <v>106250</v>
      </c>
      <c r="G22" s="38">
        <f t="shared" si="0"/>
        <v>522916</v>
      </c>
      <c r="H22" s="14"/>
      <c r="I22" s="15">
        <f>F35+F36</f>
        <v>43750</v>
      </c>
    </row>
    <row r="23" spans="1:9" ht="20.100000000000001" customHeight="1">
      <c r="A23" s="47">
        <f t="shared" ref="A23" si="10">+A21+1</f>
        <v>2032</v>
      </c>
      <c r="B23" s="49" t="s">
        <v>19</v>
      </c>
      <c r="C23" s="26">
        <f t="shared" si="1"/>
        <v>48481</v>
      </c>
      <c r="D23" s="32">
        <f t="shared" si="3"/>
        <v>6250006</v>
      </c>
      <c r="E23" s="32">
        <f t="shared" si="6"/>
        <v>416666</v>
      </c>
      <c r="F23" s="33">
        <f t="shared" si="5"/>
        <v>100000</v>
      </c>
      <c r="G23" s="34">
        <f t="shared" si="0"/>
        <v>516666</v>
      </c>
      <c r="H23" s="14"/>
      <c r="I23" s="15">
        <f>F37+F38</f>
        <v>18750</v>
      </c>
    </row>
    <row r="24" spans="1:9" ht="20.100000000000001" customHeight="1">
      <c r="A24" s="48"/>
      <c r="B24" s="50"/>
      <c r="C24" s="28">
        <f t="shared" si="1"/>
        <v>48662</v>
      </c>
      <c r="D24" s="37">
        <f t="shared" si="3"/>
        <v>5833340</v>
      </c>
      <c r="E24" s="35">
        <f t="shared" si="6"/>
        <v>416666</v>
      </c>
      <c r="F24" s="35">
        <f t="shared" si="5"/>
        <v>93750</v>
      </c>
      <c r="G24" s="38">
        <f t="shared" si="0"/>
        <v>510416</v>
      </c>
      <c r="H24" s="14"/>
      <c r="I24" s="15">
        <f>SUM(I9:I23)</f>
        <v>2774184</v>
      </c>
    </row>
    <row r="25" spans="1:9" ht="20.100000000000001" customHeight="1">
      <c r="A25" s="47">
        <f t="shared" ref="A25" si="11">+A23+1</f>
        <v>2033</v>
      </c>
      <c r="B25" s="49" t="s">
        <v>19</v>
      </c>
      <c r="C25" s="26">
        <f t="shared" si="1"/>
        <v>48846</v>
      </c>
      <c r="D25" s="32">
        <f t="shared" si="3"/>
        <v>5416674</v>
      </c>
      <c r="E25" s="32">
        <f t="shared" si="6"/>
        <v>416666</v>
      </c>
      <c r="F25" s="33">
        <f t="shared" si="5"/>
        <v>87500</v>
      </c>
      <c r="G25" s="34">
        <f t="shared" si="0"/>
        <v>504166</v>
      </c>
      <c r="H25" s="14"/>
    </row>
    <row r="26" spans="1:9" ht="20.100000000000001" customHeight="1">
      <c r="A26" s="48"/>
      <c r="B26" s="50"/>
      <c r="C26" s="28">
        <f t="shared" si="1"/>
        <v>49027</v>
      </c>
      <c r="D26" s="37">
        <f t="shared" si="3"/>
        <v>5000008</v>
      </c>
      <c r="E26" s="35">
        <f t="shared" si="6"/>
        <v>416666</v>
      </c>
      <c r="F26" s="35">
        <f t="shared" si="5"/>
        <v>81250</v>
      </c>
      <c r="G26" s="38">
        <f t="shared" si="0"/>
        <v>497916</v>
      </c>
      <c r="H26" s="14"/>
    </row>
    <row r="27" spans="1:9" ht="20.100000000000001" customHeight="1">
      <c r="A27" s="47">
        <f t="shared" ref="A27" si="12">+A25+1</f>
        <v>2034</v>
      </c>
      <c r="B27" s="49" t="s">
        <v>19</v>
      </c>
      <c r="C27" s="26">
        <f t="shared" si="1"/>
        <v>49211</v>
      </c>
      <c r="D27" s="32">
        <f t="shared" si="3"/>
        <v>4583342</v>
      </c>
      <c r="E27" s="32">
        <f t="shared" si="6"/>
        <v>416666</v>
      </c>
      <c r="F27" s="33">
        <f t="shared" si="5"/>
        <v>75000</v>
      </c>
      <c r="G27" s="34">
        <f t="shared" si="0"/>
        <v>491666</v>
      </c>
      <c r="H27" s="14"/>
    </row>
    <row r="28" spans="1:9" ht="20.100000000000001" customHeight="1">
      <c r="A28" s="48"/>
      <c r="B28" s="50"/>
      <c r="C28" s="28">
        <f t="shared" si="1"/>
        <v>49392</v>
      </c>
      <c r="D28" s="37">
        <f t="shared" si="3"/>
        <v>4166676</v>
      </c>
      <c r="E28" s="35">
        <f t="shared" si="6"/>
        <v>416666</v>
      </c>
      <c r="F28" s="35">
        <f t="shared" si="5"/>
        <v>68750</v>
      </c>
      <c r="G28" s="38">
        <f t="shared" si="0"/>
        <v>485416</v>
      </c>
      <c r="H28" s="14"/>
    </row>
    <row r="29" spans="1:9" ht="20.100000000000001" customHeight="1">
      <c r="A29" s="47">
        <f t="shared" ref="A29" si="13">+A27+1</f>
        <v>2035</v>
      </c>
      <c r="B29" s="49" t="s">
        <v>19</v>
      </c>
      <c r="C29" s="26">
        <f t="shared" si="1"/>
        <v>49576</v>
      </c>
      <c r="D29" s="32">
        <f t="shared" si="3"/>
        <v>3750010</v>
      </c>
      <c r="E29" s="32">
        <f t="shared" si="6"/>
        <v>416666</v>
      </c>
      <c r="F29" s="33">
        <f t="shared" si="5"/>
        <v>62500</v>
      </c>
      <c r="G29" s="34">
        <f t="shared" si="0"/>
        <v>479166</v>
      </c>
      <c r="H29" s="14"/>
    </row>
    <row r="30" spans="1:9" ht="20.100000000000001" customHeight="1">
      <c r="A30" s="48"/>
      <c r="B30" s="50"/>
      <c r="C30" s="28">
        <f t="shared" si="1"/>
        <v>49758</v>
      </c>
      <c r="D30" s="37">
        <f t="shared" si="3"/>
        <v>3333344</v>
      </c>
      <c r="E30" s="35">
        <f t="shared" si="6"/>
        <v>416666</v>
      </c>
      <c r="F30" s="35">
        <f t="shared" si="5"/>
        <v>56250</v>
      </c>
      <c r="G30" s="38">
        <f t="shared" si="0"/>
        <v>472916</v>
      </c>
      <c r="H30" s="14"/>
    </row>
    <row r="31" spans="1:9" ht="20.100000000000001" customHeight="1">
      <c r="A31" s="47">
        <f t="shared" ref="A31" si="14">+A29+1</f>
        <v>2036</v>
      </c>
      <c r="B31" s="49" t="s">
        <v>19</v>
      </c>
      <c r="C31" s="26">
        <f t="shared" si="1"/>
        <v>49942</v>
      </c>
      <c r="D31" s="32">
        <f t="shared" si="3"/>
        <v>2916678</v>
      </c>
      <c r="E31" s="32">
        <f t="shared" si="6"/>
        <v>416666</v>
      </c>
      <c r="F31" s="33">
        <f t="shared" si="5"/>
        <v>50000</v>
      </c>
      <c r="G31" s="34">
        <f t="shared" si="0"/>
        <v>466666</v>
      </c>
      <c r="H31" s="14"/>
    </row>
    <row r="32" spans="1:9" ht="20.100000000000001" customHeight="1">
      <c r="A32" s="48"/>
      <c r="B32" s="50"/>
      <c r="C32" s="28">
        <f t="shared" si="1"/>
        <v>50123</v>
      </c>
      <c r="D32" s="37">
        <f t="shared" si="3"/>
        <v>2500012</v>
      </c>
      <c r="E32" s="35">
        <f t="shared" si="6"/>
        <v>416666</v>
      </c>
      <c r="F32" s="35">
        <f t="shared" si="5"/>
        <v>43750</v>
      </c>
      <c r="G32" s="38">
        <f t="shared" si="0"/>
        <v>460416</v>
      </c>
      <c r="H32" s="14"/>
    </row>
    <row r="33" spans="1:8" ht="20.100000000000001" customHeight="1">
      <c r="A33" s="47">
        <f t="shared" ref="A33" si="15">+A31+1</f>
        <v>2037</v>
      </c>
      <c r="B33" s="49" t="s">
        <v>19</v>
      </c>
      <c r="C33" s="26">
        <f t="shared" si="1"/>
        <v>50307</v>
      </c>
      <c r="D33" s="32">
        <f t="shared" si="3"/>
        <v>2083346</v>
      </c>
      <c r="E33" s="32">
        <f t="shared" si="6"/>
        <v>416666</v>
      </c>
      <c r="F33" s="33">
        <f t="shared" si="5"/>
        <v>37500</v>
      </c>
      <c r="G33" s="34">
        <f t="shared" si="0"/>
        <v>454166</v>
      </c>
      <c r="H33" s="14"/>
    </row>
    <row r="34" spans="1:8" ht="20.100000000000001" customHeight="1">
      <c r="A34" s="48"/>
      <c r="B34" s="50"/>
      <c r="C34" s="28">
        <f t="shared" si="1"/>
        <v>50488</v>
      </c>
      <c r="D34" s="37">
        <f t="shared" si="3"/>
        <v>1666680</v>
      </c>
      <c r="E34" s="35">
        <f t="shared" si="6"/>
        <v>416666</v>
      </c>
      <c r="F34" s="35">
        <f t="shared" si="5"/>
        <v>31250</v>
      </c>
      <c r="G34" s="38">
        <f t="shared" si="0"/>
        <v>447916</v>
      </c>
      <c r="H34" s="14"/>
    </row>
    <row r="35" spans="1:8" ht="20.100000000000001" customHeight="1">
      <c r="A35" s="47">
        <f t="shared" ref="A35" si="16">+A33+1</f>
        <v>2038</v>
      </c>
      <c r="B35" s="49" t="s">
        <v>19</v>
      </c>
      <c r="C35" s="26">
        <f t="shared" si="1"/>
        <v>50672</v>
      </c>
      <c r="D35" s="32">
        <f t="shared" si="3"/>
        <v>1250014</v>
      </c>
      <c r="E35" s="32">
        <f t="shared" si="6"/>
        <v>416666</v>
      </c>
      <c r="F35" s="33">
        <f t="shared" si="5"/>
        <v>25000</v>
      </c>
      <c r="G35" s="34">
        <f t="shared" si="0"/>
        <v>441666</v>
      </c>
      <c r="H35" s="14"/>
    </row>
    <row r="36" spans="1:8" ht="20.100000000000001" customHeight="1">
      <c r="A36" s="48"/>
      <c r="B36" s="50"/>
      <c r="C36" s="28">
        <f t="shared" si="1"/>
        <v>50853</v>
      </c>
      <c r="D36" s="37">
        <f t="shared" si="3"/>
        <v>833348</v>
      </c>
      <c r="E36" s="35">
        <f t="shared" si="6"/>
        <v>416666</v>
      </c>
      <c r="F36" s="35">
        <f t="shared" si="5"/>
        <v>18750</v>
      </c>
      <c r="G36" s="38">
        <f t="shared" si="0"/>
        <v>435416</v>
      </c>
      <c r="H36" s="14"/>
    </row>
    <row r="37" spans="1:8" ht="20.100000000000001" customHeight="1">
      <c r="A37" s="47">
        <f t="shared" ref="A37" si="17">+A35+1</f>
        <v>2039</v>
      </c>
      <c r="B37" s="49" t="s">
        <v>19</v>
      </c>
      <c r="C37" s="26">
        <f t="shared" si="1"/>
        <v>51037</v>
      </c>
      <c r="D37" s="32">
        <f t="shared" si="3"/>
        <v>416682</v>
      </c>
      <c r="E37" s="32">
        <f t="shared" si="6"/>
        <v>416666</v>
      </c>
      <c r="F37" s="33">
        <f t="shared" si="5"/>
        <v>12500</v>
      </c>
      <c r="G37" s="34">
        <f t="shared" si="0"/>
        <v>429166</v>
      </c>
      <c r="H37" s="14"/>
    </row>
    <row r="38" spans="1:8" ht="20.100000000000001" customHeight="1">
      <c r="A38" s="48"/>
      <c r="B38" s="50"/>
      <c r="C38" s="28">
        <f t="shared" si="1"/>
        <v>51219</v>
      </c>
      <c r="D38" s="37">
        <f t="shared" si="3"/>
        <v>0</v>
      </c>
      <c r="E38" s="35">
        <f>G3-SUM(E15:E37)</f>
        <v>416682</v>
      </c>
      <c r="F38" s="35">
        <f t="shared" si="5"/>
        <v>6250</v>
      </c>
      <c r="G38" s="38">
        <f t="shared" si="0"/>
        <v>422932</v>
      </c>
      <c r="H38" s="14"/>
    </row>
    <row r="39" spans="1:8" ht="20.100000000000001" customHeight="1">
      <c r="A39" s="47"/>
      <c r="B39" s="49"/>
      <c r="C39" s="26"/>
      <c r="D39" s="32"/>
      <c r="E39" s="32"/>
      <c r="F39" s="33"/>
      <c r="G39" s="34"/>
      <c r="H39" s="14"/>
    </row>
    <row r="40" spans="1:8" ht="20.100000000000001" customHeight="1">
      <c r="A40" s="48"/>
      <c r="B40" s="50"/>
      <c r="C40" s="28"/>
      <c r="D40" s="37"/>
      <c r="E40" s="35"/>
      <c r="F40" s="35"/>
      <c r="G40" s="38"/>
      <c r="H40" s="14"/>
    </row>
    <row r="41" spans="1:8" ht="20.100000000000001" customHeight="1">
      <c r="A41" s="47"/>
      <c r="B41" s="49"/>
      <c r="C41" s="26"/>
      <c r="D41" s="32"/>
      <c r="E41" s="32"/>
      <c r="F41" s="33"/>
      <c r="G41" s="34"/>
      <c r="H41" s="14"/>
    </row>
    <row r="42" spans="1:8" ht="20.100000000000001" customHeight="1">
      <c r="A42" s="48"/>
      <c r="B42" s="50"/>
      <c r="C42" s="28"/>
      <c r="D42" s="37"/>
      <c r="E42" s="35"/>
      <c r="F42" s="35"/>
      <c r="G42" s="38"/>
      <c r="H42" s="14"/>
    </row>
    <row r="43" spans="1:8" ht="20.100000000000001" customHeight="1">
      <c r="A43" s="47"/>
      <c r="B43" s="49"/>
      <c r="C43" s="26"/>
      <c r="D43" s="32"/>
      <c r="E43" s="32"/>
      <c r="F43" s="33"/>
      <c r="G43" s="34"/>
      <c r="H43" s="14"/>
    </row>
    <row r="44" spans="1:8" ht="20.100000000000001" customHeight="1">
      <c r="A44" s="48"/>
      <c r="B44" s="50"/>
      <c r="C44" s="28"/>
      <c r="D44" s="37"/>
      <c r="E44" s="35"/>
      <c r="F44" s="35"/>
      <c r="G44" s="38"/>
      <c r="H44" s="14"/>
    </row>
    <row r="45" spans="1:8" ht="20.100000000000001" customHeight="1">
      <c r="A45" s="47"/>
      <c r="B45" s="49"/>
      <c r="C45" s="26"/>
      <c r="D45" s="32"/>
      <c r="E45" s="32"/>
      <c r="F45" s="33"/>
      <c r="G45" s="34"/>
      <c r="H45" s="14"/>
    </row>
    <row r="46" spans="1:8" ht="20.100000000000001" customHeight="1">
      <c r="A46" s="48"/>
      <c r="B46" s="50"/>
      <c r="C46" s="28"/>
      <c r="D46" s="37"/>
      <c r="E46" s="35"/>
      <c r="F46" s="35"/>
      <c r="G46" s="38"/>
      <c r="H46" s="14"/>
    </row>
    <row r="47" spans="1:8" ht="20.100000000000001" customHeight="1">
      <c r="A47" s="47"/>
      <c r="B47" s="49"/>
      <c r="C47" s="29"/>
      <c r="D47" s="39"/>
      <c r="E47" s="39"/>
      <c r="F47" s="33"/>
      <c r="G47" s="40"/>
      <c r="H47" s="14"/>
    </row>
    <row r="48" spans="1:8" ht="20.100000000000001" customHeight="1" thickBot="1">
      <c r="A48" s="51"/>
      <c r="B48" s="52"/>
      <c r="C48" s="30"/>
      <c r="D48" s="41"/>
      <c r="E48" s="42"/>
      <c r="F48" s="42"/>
      <c r="G48" s="43"/>
      <c r="H48" s="14"/>
    </row>
    <row r="49" spans="1:8" ht="32.25" customHeight="1" thickTop="1" thickBot="1">
      <c r="A49" s="53" t="s">
        <v>20</v>
      </c>
      <c r="B49" s="54"/>
      <c r="C49" s="55"/>
      <c r="D49" s="44"/>
      <c r="E49" s="44">
        <f>SUM(E9:E48)</f>
        <v>10000000</v>
      </c>
      <c r="F49" s="44">
        <f>ROUNDDOWN(SUM(F9:F48),0)</f>
        <v>2774184</v>
      </c>
      <c r="G49" s="45">
        <f>IF(SUM(G9:G48)=E49+F49,E49+F49,"誤")</f>
        <v>12774184</v>
      </c>
      <c r="H49" s="14"/>
    </row>
  </sheetData>
  <mergeCells count="47">
    <mergeCell ref="A1:G1"/>
    <mergeCell ref="D2:E3"/>
    <mergeCell ref="G4:H4"/>
    <mergeCell ref="A7:B8"/>
    <mergeCell ref="C7:C8"/>
    <mergeCell ref="E7:G7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C49"/>
  </mergeCells>
  <phoneticPr fontId="5"/>
  <pageMargins left="0.74803149606299213" right="0.74803149606299213" top="0.78740157480314965" bottom="0.59055118110236227" header="0.51181102362204722" footer="0.51181102362204722"/>
  <pageSetup paperSize="9" scale="80" fitToHeight="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15年償還年次表(3)</vt:lpstr>
      <vt:lpstr>'15年償還年次表(3)'!Print_Area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2022-01-24T07:28:24Z</cp:lastPrinted>
  <dcterms:created xsi:type="dcterms:W3CDTF">2017-01-12T06:09:06Z</dcterms:created>
  <dcterms:modified xsi:type="dcterms:W3CDTF">2024-07-04T04:54:17Z</dcterms:modified>
</cp:coreProperties>
</file>